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t\Desktop\Files\"/>
    </mc:Choice>
  </mc:AlternateContent>
  <xr:revisionPtr revIDLastSave="0" documentId="13_ncr:1000001_{0CF09380-3A30-1D4E-B0FD-36A0620B1B0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x Calculator" sheetId="1" r:id="rId1"/>
  </sheets>
  <definedNames>
    <definedName name="_xlnm.Print_Area" localSheetId="0">'Tax Calculator'!$A$1:$R$34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  <c r="J18" i="1"/>
  <c r="E29" i="1"/>
  <c r="F29" i="1"/>
  <c r="G29" i="1"/>
  <c r="E13" i="1"/>
  <c r="J19" i="1"/>
  <c r="E30" i="1"/>
  <c r="F30" i="1"/>
  <c r="G30" i="1"/>
  <c r="F14" i="1"/>
  <c r="J14" i="1"/>
  <c r="J26" i="1"/>
  <c r="Q26" i="1"/>
  <c r="F31" i="1"/>
  <c r="N15" i="1"/>
  <c r="N14" i="1"/>
  <c r="J21" i="1"/>
  <c r="M21" i="1"/>
  <c r="P29" i="1"/>
  <c r="N29" i="1"/>
  <c r="F33" i="1"/>
  <c r="D33" i="1"/>
  <c r="Q33" i="1"/>
  <c r="J20" i="1"/>
  <c r="M18" i="1"/>
  <c r="M20" i="1"/>
  <c r="E31" i="1"/>
  <c r="G31" i="1"/>
  <c r="M19" i="1"/>
  <c r="E32" i="1"/>
  <c r="G32" i="1"/>
  <c r="H16" i="1"/>
  <c r="J16" i="1"/>
  <c r="M16" i="1"/>
  <c r="P16" i="1"/>
  <c r="E33" i="1"/>
  <c r="G33" i="1"/>
  <c r="J28" i="1"/>
  <c r="P32" i="1"/>
  <c r="E15" i="1"/>
  <c r="G15" i="1"/>
  <c r="J15" i="1"/>
  <c r="J27" i="1"/>
  <c r="Q28" i="1"/>
  <c r="L29" i="1"/>
  <c r="F13" i="1"/>
  <c r="L32" i="1"/>
  <c r="J32" i="1"/>
  <c r="M15" i="1"/>
  <c r="P15" i="1"/>
  <c r="Q27" i="1"/>
  <c r="G13" i="1"/>
  <c r="J13" i="1"/>
  <c r="J25" i="1"/>
  <c r="Q25" i="1"/>
  <c r="M13" i="1"/>
  <c r="P13" i="1"/>
  <c r="N32" i="1"/>
  <c r="J29" i="1"/>
  <c r="Q29" i="1"/>
  <c r="M14" i="1"/>
  <c r="P14" i="1"/>
  <c r="Q32" i="1"/>
</calcChain>
</file>

<file path=xl/sharedStrings.xml><?xml version="1.0" encoding="utf-8"?>
<sst xmlns="http://schemas.openxmlformats.org/spreadsheetml/2006/main" count="86" uniqueCount="57">
  <si>
    <t>Paid through ITC</t>
  </si>
  <si>
    <t>Integrated Tax</t>
  </si>
  <si>
    <t>Central Tax</t>
  </si>
  <si>
    <t>State/UT Tax</t>
  </si>
  <si>
    <t>Description</t>
  </si>
  <si>
    <t>Integrated
Tax</t>
  </si>
  <si>
    <t>Tax
Payable</t>
  </si>
  <si>
    <t>Central
Tax</t>
  </si>
  <si>
    <t>Note:</t>
  </si>
  <si>
    <t>Credit of</t>
  </si>
  <si>
    <t>Against Liability of:</t>
  </si>
  <si>
    <t>IGST</t>
  </si>
  <si>
    <t>CGST</t>
  </si>
  <si>
    <t>SGST</t>
  </si>
  <si>
    <t>-</t>
  </si>
  <si>
    <t>ITC Available</t>
  </si>
  <si>
    <t>Net ITC</t>
  </si>
  <si>
    <t>ITC Balance</t>
  </si>
  <si>
    <t>Tax/Cess
Payable</t>
  </si>
  <si>
    <t>Output Liability other than RCM Current Period</t>
  </si>
  <si>
    <t>RCM Liability Current Period</t>
  </si>
  <si>
    <t>Current Period</t>
  </si>
  <si>
    <t xml:space="preserve">Month: </t>
  </si>
  <si>
    <t>GSTIN:</t>
  </si>
  <si>
    <t>Due Date of Payment &amp; Filing:</t>
  </si>
  <si>
    <t>Actual Date of Filing:</t>
  </si>
  <si>
    <t>Actual Date of Payment:</t>
  </si>
  <si>
    <t>Cess</t>
  </si>
  <si>
    <t>GST Tax, Interest &amp; Late Fee Calculation Table</t>
  </si>
  <si>
    <t xml:space="preserve">Year: </t>
  </si>
  <si>
    <t>At the end you can adjust the Liability or Credit in the following preference</t>
  </si>
  <si>
    <t>Type of Tax</t>
  </si>
  <si>
    <t>Late Fee
(Prev. Month)</t>
  </si>
  <si>
    <t>1st
Preference</t>
  </si>
  <si>
    <t>2nd
Preference</t>
  </si>
  <si>
    <t>3rd
Preference</t>
  </si>
  <si>
    <t>Late Fee
Payable in
Next Month</t>
  </si>
  <si>
    <t>State/UT
Tax</t>
  </si>
  <si>
    <t>Net Tax Payable with RCM with Interest</t>
  </si>
  <si>
    <t>Opening
ITC</t>
  </si>
  <si>
    <t>Regular
ITC</t>
  </si>
  <si>
    <t>Cash Balance</t>
  </si>
  <si>
    <t>Tax</t>
  </si>
  <si>
    <t>Total</t>
  </si>
  <si>
    <t xml:space="preserve">RCM
ITC </t>
  </si>
  <si>
    <t>TDS/TCS
Cash
Balance</t>
  </si>
  <si>
    <t>ITC of IGST can be taken in any manner against both CGST and/or SGST Liability
(As per Circular No. 98/17/2019-GST)</t>
  </si>
  <si>
    <t>Net Cash Available after filing of Return</t>
  </si>
  <si>
    <r>
      <t xml:space="preserve">Fill required Cash only (if available)
</t>
    </r>
    <r>
      <rPr>
        <b/>
        <sz val="11"/>
        <color rgb="FF0000FF"/>
        <rFont val="Calibri"/>
        <family val="2"/>
        <scheme val="minor"/>
      </rPr>
      <t>For QRMP - fill taxes paid in M1 &amp; M2</t>
    </r>
  </si>
  <si>
    <t>PY TO in Cr:</t>
  </si>
  <si>
    <t>&gt; 5</t>
  </si>
  <si>
    <t>Interest 
Payable in
Next Month</t>
  </si>
  <si>
    <t>Interest
(Prev. Month)</t>
  </si>
  <si>
    <t>Total Interest
with RCM
Payable in
Next Month</t>
  </si>
  <si>
    <t>January</t>
  </si>
  <si>
    <t>Xxxxxxx Xxxxxxx</t>
  </si>
  <si>
    <t>24XXXXX2185X1ZX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</si>
</sst>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409]mmmm\-yy;@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1"/>
      <name val="Calibri"/>
      <family val="2"/>
      <scheme val="minor"/>
    </font>
    <font>
      <sz val="21"/>
      <name val="Calibri"/>
      <family val="2"/>
      <scheme val="minor"/>
    </font>
    <font>
      <sz val="12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60">
    <xf numFmtId="0" fontId="0" fillId="0" borderId="0" xfId="0"/>
    <xf numFmtId="0" fontId="1" fillId="0" borderId="0" xfId="0" applyFont="1"/>
    <xf numFmtId="0" fontId="5" fillId="3" borderId="2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1" fontId="2" fillId="0" borderId="0" xfId="0" applyNumberFormat="1" applyFont="1"/>
    <xf numFmtId="49" fontId="8" fillId="0" borderId="4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5" xfId="0" applyNumberFormat="1" applyFont="1" applyBorder="1" applyAlignment="1">
      <alignment vertical="center"/>
    </xf>
    <xf numFmtId="0" fontId="9" fillId="0" borderId="0" xfId="0" applyFont="1"/>
    <xf numFmtId="49" fontId="8" fillId="0" borderId="0" xfId="0" applyNumberFormat="1" applyFont="1" applyAlignment="1">
      <alignment horizontal="right" vertical="center"/>
    </xf>
    <xf numFmtId="165" fontId="6" fillId="0" borderId="0" xfId="0" applyNumberFormat="1" applyFont="1" applyAlignment="1" applyProtection="1">
      <alignment horizontal="left" vertical="center" wrapText="1"/>
      <protection locked="0"/>
    </xf>
    <xf numFmtId="0" fontId="9" fillId="0" borderId="4" xfId="0" applyFont="1" applyBorder="1"/>
    <xf numFmtId="0" fontId="9" fillId="0" borderId="23" xfId="0" applyFont="1" applyBorder="1"/>
    <xf numFmtId="0" fontId="9" fillId="0" borderId="5" xfId="0" applyFont="1" applyBorder="1"/>
    <xf numFmtId="1" fontId="6" fillId="2" borderId="1" xfId="0" applyNumberFormat="1" applyFont="1" applyFill="1" applyBorder="1" applyAlignment="1" applyProtection="1">
      <alignment horizontal="right" vertical="center" wrapText="1"/>
      <protection locked="0"/>
    </xf>
    <xf numFmtId="1" fontId="9" fillId="0" borderId="1" xfId="1" applyNumberFormat="1" applyFont="1" applyFill="1" applyBorder="1" applyAlignment="1" applyProtection="1">
      <alignment horizontal="right" vertical="center"/>
      <protection hidden="1"/>
    </xf>
    <xf numFmtId="1" fontId="9" fillId="4" borderId="1" xfId="0" applyNumberFormat="1" applyFont="1" applyFill="1" applyBorder="1" applyAlignment="1" applyProtection="1">
      <alignment vertical="center"/>
      <protection hidden="1"/>
    </xf>
    <xf numFmtId="1" fontId="9" fillId="0" borderId="1" xfId="0" applyNumberFormat="1" applyFont="1" applyBorder="1" applyAlignment="1">
      <alignment vertical="center"/>
    </xf>
    <xf numFmtId="0" fontId="9" fillId="0" borderId="0" xfId="0" applyFont="1" applyProtection="1">
      <protection hidden="1"/>
    </xf>
    <xf numFmtId="1" fontId="6" fillId="2" borderId="1" xfId="0" applyNumberFormat="1" applyFont="1" applyFill="1" applyBorder="1" applyAlignment="1">
      <alignment horizontal="right" vertical="center"/>
    </xf>
    <xf numFmtId="1" fontId="9" fillId="0" borderId="1" xfId="0" applyNumberFormat="1" applyFont="1" applyBorder="1" applyAlignment="1">
      <alignment horizontal="right" vertical="center"/>
    </xf>
    <xf numFmtId="4" fontId="9" fillId="0" borderId="0" xfId="0" applyNumberFormat="1" applyFont="1" applyProtection="1">
      <protection hidden="1"/>
    </xf>
    <xf numFmtId="0" fontId="9" fillId="0" borderId="6" xfId="0" applyFont="1" applyBorder="1"/>
    <xf numFmtId="0" fontId="9" fillId="0" borderId="9" xfId="0" applyFont="1" applyBorder="1"/>
    <xf numFmtId="0" fontId="9" fillId="0" borderId="2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10" fillId="3" borderId="16" xfId="0" applyFont="1" applyFill="1" applyBorder="1" applyAlignment="1">
      <alignment horizontal="center" wrapText="1"/>
    </xf>
    <xf numFmtId="0" fontId="10" fillId="0" borderId="1" xfId="0" applyFont="1" applyBorder="1"/>
    <xf numFmtId="0" fontId="9" fillId="0" borderId="0" xfId="0" applyFont="1" applyAlignment="1">
      <alignment horizontal="right"/>
    </xf>
    <xf numFmtId="0" fontId="9" fillId="0" borderId="0" xfId="0" applyFont="1" applyAlignment="1">
      <alignment vertical="center" wrapText="1"/>
    </xf>
    <xf numFmtId="0" fontId="9" fillId="0" borderId="8" xfId="0" applyFont="1" applyBorder="1" applyAlignment="1">
      <alignment horizontal="left" vertical="center" wrapText="1"/>
    </xf>
    <xf numFmtId="1" fontId="6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 applyProtection="1">
      <alignment horizontal="right" vertical="center"/>
      <protection locked="0"/>
    </xf>
    <xf numFmtId="1" fontId="9" fillId="0" borderId="8" xfId="0" applyNumberFormat="1" applyFont="1" applyBorder="1" applyAlignment="1">
      <alignment horizontal="right" vertical="center"/>
    </xf>
    <xf numFmtId="0" fontId="9" fillId="0" borderId="8" xfId="0" applyFont="1" applyBorder="1" applyProtection="1">
      <protection hidden="1"/>
    </xf>
    <xf numFmtId="0" fontId="1" fillId="0" borderId="8" xfId="0" applyFont="1" applyBorder="1"/>
    <xf numFmtId="1" fontId="9" fillId="0" borderId="1" xfId="0" applyNumberFormat="1" applyFont="1" applyBorder="1"/>
    <xf numFmtId="1" fontId="6" fillId="2" borderId="1" xfId="0" applyNumberFormat="1" applyFont="1" applyFill="1" applyBorder="1"/>
    <xf numFmtId="1" fontId="10" fillId="0" borderId="1" xfId="0" applyNumberFormat="1" applyFont="1" applyBorder="1" applyAlignment="1">
      <alignment horizontal="right" vertical="center"/>
    </xf>
    <xf numFmtId="1" fontId="10" fillId="0" borderId="1" xfId="0" applyNumberFormat="1" applyFont="1" applyBorder="1"/>
    <xf numFmtId="49" fontId="8" fillId="0" borderId="10" xfId="0" applyNumberFormat="1" applyFont="1" applyBorder="1" applyAlignment="1">
      <alignment vertical="center"/>
    </xf>
    <xf numFmtId="1" fontId="6" fillId="2" borderId="1" xfId="0" applyNumberFormat="1" applyFont="1" applyFill="1" applyBorder="1" applyAlignment="1" applyProtection="1">
      <alignment horizontal="right" vertical="center"/>
      <protection locked="0"/>
    </xf>
    <xf numFmtId="1" fontId="9" fillId="0" borderId="1" xfId="0" applyNumberFormat="1" applyFont="1" applyBorder="1" applyAlignment="1" applyProtection="1">
      <alignment horizontal="right" vertical="center"/>
      <protection hidden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1" fontId="13" fillId="0" borderId="1" xfId="0" applyNumberFormat="1" applyFont="1" applyBorder="1"/>
    <xf numFmtId="49" fontId="8" fillId="0" borderId="0" xfId="0" applyNumberFormat="1" applyFont="1" applyAlignment="1">
      <alignment horizontal="left" vertical="center"/>
    </xf>
    <xf numFmtId="0" fontId="6" fillId="0" borderId="0" xfId="0" applyFont="1"/>
    <xf numFmtId="1" fontId="9" fillId="0" borderId="19" xfId="0" applyNumberFormat="1" applyFont="1" applyBorder="1" applyAlignment="1">
      <alignment vertical="center"/>
    </xf>
    <xf numFmtId="1" fontId="9" fillId="0" borderId="19" xfId="0" quotePrefix="1" applyNumberFormat="1" applyFont="1" applyBorder="1" applyAlignment="1">
      <alignment vertical="center"/>
    </xf>
    <xf numFmtId="1" fontId="1" fillId="0" borderId="0" xfId="0" applyNumberFormat="1" applyFont="1"/>
    <xf numFmtId="2" fontId="6" fillId="2" borderId="1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left" vertical="center" wrapText="1"/>
    </xf>
    <xf numFmtId="1" fontId="9" fillId="0" borderId="19" xfId="0" applyNumberFormat="1" applyFont="1" applyBorder="1" applyAlignment="1">
      <alignment horizontal="right"/>
    </xf>
    <xf numFmtId="1" fontId="9" fillId="0" borderId="17" xfId="0" applyNumberFormat="1" applyFont="1" applyBorder="1" applyAlignment="1">
      <alignment horizontal="right"/>
    </xf>
    <xf numFmtId="1" fontId="10" fillId="0" borderId="1" xfId="0" applyNumberFormat="1" applyFont="1" applyBorder="1" applyAlignment="1">
      <alignment horizontal="right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1" fontId="6" fillId="2" borderId="19" xfId="0" applyNumberFormat="1" applyFont="1" applyFill="1" applyBorder="1" applyAlignment="1">
      <alignment horizontal="right"/>
    </xf>
    <xf numFmtId="1" fontId="6" fillId="2" borderId="17" xfId="0" applyNumberFormat="1" applyFont="1" applyFill="1" applyBorder="1" applyAlignment="1">
      <alignment horizontal="right"/>
    </xf>
    <xf numFmtId="0" fontId="10" fillId="0" borderId="2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" fontId="6" fillId="2" borderId="1" xfId="0" applyNumberFormat="1" applyFont="1" applyFill="1" applyBorder="1" applyAlignment="1" applyProtection="1">
      <alignment horizontal="right" vertical="center"/>
      <protection locked="0"/>
    </xf>
    <xf numFmtId="1" fontId="9" fillId="0" borderId="1" xfId="0" applyNumberFormat="1" applyFont="1" applyBorder="1" applyAlignment="1">
      <alignment horizontal="right"/>
    </xf>
    <xf numFmtId="1" fontId="9" fillId="0" borderId="19" xfId="0" applyNumberFormat="1" applyFont="1" applyBorder="1" applyAlignment="1">
      <alignment horizontal="right" vertical="top" wrapText="1"/>
    </xf>
    <xf numFmtId="0" fontId="0" fillId="0" borderId="17" xfId="0" applyBorder="1" applyAlignment="1">
      <alignment horizontal="right" vertical="top" wrapText="1"/>
    </xf>
    <xf numFmtId="1" fontId="9" fillId="0" borderId="17" xfId="0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" fontId="9" fillId="4" borderId="19" xfId="0" quotePrefix="1" applyNumberFormat="1" applyFont="1" applyFill="1" applyBorder="1" applyAlignment="1">
      <alignment horizontal="center" vertical="center"/>
    </xf>
    <xf numFmtId="1" fontId="9" fillId="4" borderId="17" xfId="0" quotePrefix="1" applyNumberFormat="1" applyFont="1" applyFill="1" applyBorder="1" applyAlignment="1">
      <alignment horizontal="center" vertical="center"/>
    </xf>
    <xf numFmtId="1" fontId="9" fillId="0" borderId="1" xfId="0" applyNumberFormat="1" applyFont="1" applyBorder="1" applyAlignment="1" applyProtection="1">
      <alignment horizontal="center" vertical="center"/>
      <protection hidden="1"/>
    </xf>
    <xf numFmtId="0" fontId="0" fillId="0" borderId="1" xfId="0" applyBorder="1"/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1" fontId="9" fillId="0" borderId="19" xfId="0" applyNumberFormat="1" applyFont="1" applyBorder="1" applyAlignment="1" applyProtection="1">
      <alignment horizontal="center" vertical="center"/>
      <protection hidden="1"/>
    </xf>
    <xf numFmtId="1" fontId="9" fillId="0" borderId="17" xfId="0" applyNumberFormat="1" applyFont="1" applyBorder="1" applyAlignment="1" applyProtection="1">
      <alignment horizontal="center" vertical="center"/>
      <protection hidden="1"/>
    </xf>
    <xf numFmtId="1" fontId="9" fillId="0" borderId="1" xfId="0" applyNumberFormat="1" applyFont="1" applyBorder="1" applyAlignment="1" applyProtection="1">
      <alignment horizontal="right" vertical="center"/>
      <protection hidden="1"/>
    </xf>
    <xf numFmtId="49" fontId="8" fillId="0" borderId="10" xfId="0" applyNumberFormat="1" applyFont="1" applyBorder="1" applyAlignment="1">
      <alignment horizontal="left" vertical="center" indent="3"/>
    </xf>
    <xf numFmtId="0" fontId="0" fillId="0" borderId="10" xfId="0" applyBorder="1" applyAlignment="1">
      <alignment horizontal="left" vertical="center" indent="3"/>
    </xf>
    <xf numFmtId="49" fontId="8" fillId="0" borderId="0" xfId="0" applyNumberFormat="1" applyFont="1" applyAlignment="1">
      <alignment horizontal="left" vertical="center" indent="3"/>
    </xf>
    <xf numFmtId="0" fontId="0" fillId="0" borderId="0" xfId="0" applyAlignment="1">
      <alignment horizontal="left" vertical="center" indent="3"/>
    </xf>
    <xf numFmtId="1" fontId="9" fillId="0" borderId="19" xfId="0" applyNumberFormat="1" applyFont="1" applyBorder="1" applyAlignment="1">
      <alignment horizontal="right" vertical="center"/>
    </xf>
    <xf numFmtId="1" fontId="9" fillId="0" borderId="17" xfId="0" applyNumberFormat="1" applyFont="1" applyBorder="1" applyAlignment="1">
      <alignment horizontal="right" vertical="center"/>
    </xf>
    <xf numFmtId="1" fontId="9" fillId="0" borderId="19" xfId="0" quotePrefix="1" applyNumberFormat="1" applyFont="1" applyBorder="1" applyAlignment="1">
      <alignment horizontal="right" vertical="top"/>
    </xf>
    <xf numFmtId="1" fontId="9" fillId="0" borderId="17" xfId="0" quotePrefix="1" applyNumberFormat="1" applyFont="1" applyBorder="1" applyAlignment="1">
      <alignment horizontal="right" vertical="top"/>
    </xf>
    <xf numFmtId="1" fontId="9" fillId="4" borderId="19" xfId="0" applyNumberFormat="1" applyFont="1" applyFill="1" applyBorder="1" applyAlignment="1">
      <alignment horizontal="right" vertical="center"/>
    </xf>
    <xf numFmtId="1" fontId="9" fillId="4" borderId="17" xfId="0" applyNumberFormat="1" applyFont="1" applyFill="1" applyBorder="1" applyAlignment="1">
      <alignment horizontal="right" vertical="center"/>
    </xf>
    <xf numFmtId="1" fontId="9" fillId="0" borderId="19" xfId="0" applyNumberFormat="1" applyFont="1" applyBorder="1" applyAlignment="1" applyProtection="1">
      <alignment horizontal="right" vertical="center"/>
      <protection hidden="1"/>
    </xf>
    <xf numFmtId="1" fontId="9" fillId="0" borderId="17" xfId="0" applyNumberFormat="1" applyFont="1" applyBorder="1" applyAlignment="1" applyProtection="1">
      <alignment horizontal="right" vertical="center"/>
      <protection hidden="1"/>
    </xf>
    <xf numFmtId="0" fontId="10" fillId="0" borderId="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3" borderId="11" xfId="0" applyFont="1" applyFill="1" applyBorder="1" applyAlignment="1">
      <alignment horizontal="center" vertical="top" wrapText="1"/>
    </xf>
    <xf numFmtId="0" fontId="10" fillId="3" borderId="15" xfId="0" applyFont="1" applyFill="1" applyBorder="1" applyAlignment="1">
      <alignment horizontal="center" vertical="top" wrapText="1"/>
    </xf>
    <xf numFmtId="0" fontId="10" fillId="3" borderId="12" xfId="0" applyFont="1" applyFill="1" applyBorder="1" applyAlignment="1">
      <alignment horizontal="center" vertical="top" wrapText="1"/>
    </xf>
    <xf numFmtId="0" fontId="10" fillId="3" borderId="13" xfId="0" applyFont="1" applyFill="1" applyBorder="1" applyAlignment="1">
      <alignment horizontal="center" vertical="top" wrapText="1"/>
    </xf>
    <xf numFmtId="0" fontId="10" fillId="3" borderId="14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0" fillId="0" borderId="33" xfId="0" applyBorder="1"/>
    <xf numFmtId="0" fontId="0" fillId="0" borderId="21" xfId="0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vertical="center"/>
    </xf>
    <xf numFmtId="0" fontId="10" fillId="0" borderId="1" xfId="0" applyFont="1" applyBorder="1" applyAlignment="1">
      <alignment horizontal="center" vertical="top" wrapText="1"/>
    </xf>
    <xf numFmtId="165" fontId="7" fillId="0" borderId="4" xfId="0" applyNumberFormat="1" applyFont="1" applyBorder="1" applyAlignment="1" applyProtection="1">
      <alignment horizontal="center" vertical="center"/>
      <protection locked="0"/>
    </xf>
    <xf numFmtId="165" fontId="7" fillId="0" borderId="0" xfId="0" applyNumberFormat="1" applyFont="1" applyAlignment="1" applyProtection="1">
      <alignment horizontal="center" vertical="center"/>
      <protection locked="0"/>
    </xf>
    <xf numFmtId="165" fontId="7" fillId="0" borderId="5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left" vertical="center"/>
    </xf>
    <xf numFmtId="14" fontId="6" fillId="0" borderId="10" xfId="0" applyNumberFormat="1" applyFont="1" applyBorder="1" applyAlignment="1" applyProtection="1">
      <alignment horizontal="right" vertical="center"/>
      <protection locked="0"/>
    </xf>
    <xf numFmtId="14" fontId="6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1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center"/>
    </xf>
    <xf numFmtId="49" fontId="6" fillId="5" borderId="0" xfId="0" applyNumberFormat="1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3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  <color rgb="FF3366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2"/>
  <sheetViews>
    <sheetView showGridLines="0" tabSelected="1" view="pageBreakPreview" zoomScaleNormal="100" zoomScaleSheetLayoutView="100" workbookViewId="0">
      <selection activeCell="E14" sqref="E14"/>
    </sheetView>
  </sheetViews>
  <sheetFormatPr defaultColWidth="9.14453125" defaultRowHeight="15" x14ac:dyDescent="0.2"/>
  <cols>
    <col min="1" max="1" width="2.6875" style="1" customWidth="1"/>
    <col min="2" max="2" width="9.28125" style="1" bestFit="1" customWidth="1"/>
    <col min="3" max="3" width="5.91796875" style="1" bestFit="1" customWidth="1"/>
    <col min="4" max="4" width="9.4140625" style="1" bestFit="1" customWidth="1"/>
    <col min="5" max="5" width="11.56640625" style="1" bestFit="1" customWidth="1"/>
    <col min="6" max="6" width="11.8359375" style="1" bestFit="1" customWidth="1"/>
    <col min="7" max="7" width="13.046875" style="1" bestFit="1" customWidth="1"/>
    <col min="8" max="8" width="0.8046875" style="1" customWidth="1"/>
    <col min="9" max="9" width="13.71875" style="1" bestFit="1" customWidth="1"/>
    <col min="10" max="10" width="5.24609375" style="1" bestFit="1" customWidth="1"/>
    <col min="11" max="11" width="5.51171875" style="1" bestFit="1" customWidth="1"/>
    <col min="12" max="12" width="5.6484375" style="1" customWidth="1"/>
    <col min="13" max="13" width="11.8359375" style="1" bestFit="1" customWidth="1"/>
    <col min="14" max="14" width="7.93359375" style="1" bestFit="1" customWidth="1"/>
    <col min="15" max="15" width="5.6484375" style="1" customWidth="1"/>
    <col min="16" max="16" width="9.14453125" style="1" bestFit="1" customWidth="1"/>
    <col min="17" max="17" width="10.0859375" style="1" bestFit="1" customWidth="1"/>
    <col min="18" max="18" width="2.6875" style="1" customWidth="1"/>
    <col min="19" max="19" width="5.6484375" style="1" customWidth="1"/>
    <col min="20" max="20" width="9.14453125" style="1"/>
    <col min="21" max="23" width="9.14453125" style="1" customWidth="1"/>
    <col min="24" max="16384" width="9.14453125" style="1"/>
  </cols>
  <sheetData>
    <row r="1" spans="1:23" x14ac:dyDescent="0.2">
      <c r="A1" s="139" t="s">
        <v>28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</row>
    <row r="2" spans="1:23" ht="15.75" thickBot="1" x14ac:dyDescent="0.2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</row>
    <row r="3" spans="1:23" ht="3" customHeight="1" x14ac:dyDescent="0.2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</row>
    <row r="4" spans="1:23" ht="18.75" x14ac:dyDescent="0.2">
      <c r="A4" s="143" t="s">
        <v>55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5"/>
    </row>
    <row r="5" spans="1:23" ht="3" customHeight="1" thickBot="1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</row>
    <row r="6" spans="1:23" x14ac:dyDescent="0.2">
      <c r="A6" s="9"/>
      <c r="B6" s="10" t="s">
        <v>23</v>
      </c>
      <c r="C6" s="154" t="s">
        <v>56</v>
      </c>
      <c r="D6" s="154"/>
      <c r="E6" s="154"/>
      <c r="G6" s="60" t="s">
        <v>49</v>
      </c>
      <c r="H6" s="10"/>
      <c r="I6" s="61" t="s">
        <v>50</v>
      </c>
      <c r="J6" s="52"/>
      <c r="K6" s="105" t="s">
        <v>24</v>
      </c>
      <c r="L6" s="106"/>
      <c r="M6" s="106"/>
      <c r="N6" s="106"/>
      <c r="O6" s="106"/>
      <c r="P6" s="147">
        <v>44977</v>
      </c>
      <c r="Q6" s="147"/>
      <c r="R6" s="11"/>
    </row>
    <row r="7" spans="1:23" x14ac:dyDescent="0.2">
      <c r="A7" s="9"/>
      <c r="B7" s="10" t="s">
        <v>22</v>
      </c>
      <c r="C7" s="155" t="s">
        <v>54</v>
      </c>
      <c r="D7" s="155"/>
      <c r="E7" s="12"/>
      <c r="F7" s="13"/>
      <c r="G7" s="14"/>
      <c r="H7" s="10"/>
      <c r="I7" s="10"/>
      <c r="J7" s="10"/>
      <c r="K7" s="107" t="s">
        <v>25</v>
      </c>
      <c r="L7" s="108"/>
      <c r="M7" s="108"/>
      <c r="N7" s="108"/>
      <c r="O7" s="108"/>
      <c r="P7" s="148">
        <v>44974</v>
      </c>
      <c r="Q7" s="149"/>
      <c r="R7" s="11"/>
    </row>
    <row r="8" spans="1:23" x14ac:dyDescent="0.2">
      <c r="A8" s="9"/>
      <c r="B8" s="10" t="s">
        <v>29</v>
      </c>
      <c r="C8" s="156">
        <v>2023</v>
      </c>
      <c r="D8" s="157"/>
      <c r="E8" s="12"/>
      <c r="F8" s="13"/>
      <c r="G8" s="14"/>
      <c r="H8" s="10"/>
      <c r="I8" s="10"/>
      <c r="J8" s="10"/>
      <c r="K8" s="107" t="s">
        <v>26</v>
      </c>
      <c r="L8" s="108"/>
      <c r="M8" s="108"/>
      <c r="N8" s="108"/>
      <c r="O8" s="108"/>
      <c r="P8" s="148">
        <v>44974</v>
      </c>
      <c r="Q8" s="149"/>
      <c r="R8" s="11"/>
    </row>
    <row r="9" spans="1:23" x14ac:dyDescent="0.2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7"/>
    </row>
    <row r="10" spans="1:23" x14ac:dyDescent="0.2">
      <c r="A10" s="15"/>
      <c r="B10" s="142" t="s">
        <v>4</v>
      </c>
      <c r="C10" s="142"/>
      <c r="D10" s="142" t="s">
        <v>6</v>
      </c>
      <c r="E10" s="94" t="s">
        <v>0</v>
      </c>
      <c r="F10" s="94"/>
      <c r="G10" s="94"/>
      <c r="H10" s="94"/>
      <c r="I10" s="94"/>
      <c r="J10" s="150" t="s">
        <v>18</v>
      </c>
      <c r="K10" s="158"/>
      <c r="L10" s="151"/>
      <c r="M10" s="150" t="s">
        <v>51</v>
      </c>
      <c r="N10" s="150" t="s">
        <v>36</v>
      </c>
      <c r="O10" s="151"/>
      <c r="P10" s="150" t="s">
        <v>53</v>
      </c>
      <c r="Q10" s="151"/>
      <c r="R10" s="17"/>
    </row>
    <row r="11" spans="1:23" ht="50.1" customHeight="1" x14ac:dyDescent="0.2">
      <c r="A11" s="15"/>
      <c r="B11" s="142"/>
      <c r="C11" s="142"/>
      <c r="D11" s="142"/>
      <c r="E11" s="58" t="s">
        <v>5</v>
      </c>
      <c r="F11" s="58" t="s">
        <v>7</v>
      </c>
      <c r="G11" s="58" t="s">
        <v>37</v>
      </c>
      <c r="H11" s="142" t="s">
        <v>27</v>
      </c>
      <c r="I11" s="142"/>
      <c r="J11" s="152"/>
      <c r="K11" s="159"/>
      <c r="L11" s="153"/>
      <c r="M11" s="152"/>
      <c r="N11" s="152"/>
      <c r="O11" s="153"/>
      <c r="P11" s="152"/>
      <c r="Q11" s="153"/>
      <c r="R11" s="17"/>
    </row>
    <row r="12" spans="1:23" x14ac:dyDescent="0.2">
      <c r="A12" s="15"/>
      <c r="B12" s="87" t="s">
        <v>19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17"/>
    </row>
    <row r="13" spans="1:23" x14ac:dyDescent="0.2">
      <c r="A13" s="15"/>
      <c r="B13" s="146" t="s">
        <v>1</v>
      </c>
      <c r="C13" s="146"/>
      <c r="D13" s="18">
        <v>272819.65000000002</v>
      </c>
      <c r="E13" s="54">
        <f>ROUND((MIN(D13,G29)),0)</f>
        <v>272820</v>
      </c>
      <c r="F13" s="54">
        <f>ROUND((MIN(D13-E13,G30-F14)),0)</f>
        <v>0</v>
      </c>
      <c r="G13" s="54">
        <f>ROUND((MIN(D13-E13-F13,G31-G15)),0)</f>
        <v>0</v>
      </c>
      <c r="H13" s="102"/>
      <c r="I13" s="103"/>
      <c r="J13" s="104">
        <f>ROUND(D13-(E13+F13+G13+I13),0)</f>
        <v>0</v>
      </c>
      <c r="K13" s="104"/>
      <c r="L13" s="104"/>
      <c r="M13" s="62">
        <f>ROUND(((J13*18%)/365*(IF(ISBLANK(P8),"0",(IF((P8-P6)&gt;0,(P8-P6),0))))),0)</f>
        <v>0</v>
      </c>
      <c r="N13" s="113"/>
      <c r="O13" s="114"/>
      <c r="P13" s="115">
        <f>M13+M18</f>
        <v>0</v>
      </c>
      <c r="Q13" s="116"/>
      <c r="R13" s="17"/>
      <c r="T13" s="70" t="s">
        <v>46</v>
      </c>
      <c r="U13" s="71"/>
      <c r="V13" s="71"/>
      <c r="W13" s="71"/>
    </row>
    <row r="14" spans="1:23" x14ac:dyDescent="0.2">
      <c r="A14" s="15"/>
      <c r="B14" s="95" t="s">
        <v>2</v>
      </c>
      <c r="C14" s="95"/>
      <c r="D14" s="18">
        <v>3808550.62</v>
      </c>
      <c r="E14" s="23">
        <f>ROUND((MIN(D14,G29-E13)),2)/2</f>
        <v>1904275.31</v>
      </c>
      <c r="F14" s="19">
        <f>ROUND((MIN((D14-E14),G30)),0)</f>
        <v>1904275</v>
      </c>
      <c r="G14" s="20"/>
      <c r="H14" s="102"/>
      <c r="I14" s="103"/>
      <c r="J14" s="104">
        <f>ROUND(D14-(E14+F14+G14+I14),0)</f>
        <v>0</v>
      </c>
      <c r="K14" s="104"/>
      <c r="L14" s="89"/>
      <c r="M14" s="62">
        <f>ROUND(((J14*18%)/365*(IF(ISBLANK(P8),"0",(IF((P8-P6)&gt;0,(P8-P6),0))))),0)</f>
        <v>0</v>
      </c>
      <c r="N14" s="111">
        <f>IF(AND(P7&gt;(DATE(YEAR(P6),MONTH(P6),DAY(P6))),D13=0,D14=0,D15=0,D16=0),MIN((P7-(DATE(YEAR(P6),MONTH(P6),DAY(P6))))*10,250),IF((I6="&lt; 1.50"),(IF(AND(P7&gt;(DATE(YEAR(P6),MONTH(P6),DAY(P6))),OR(D13&gt;0,D14&gt;0,D15&gt;0,D16&gt;0)),MIN((P7-(DATE(YEAR(P6),MONTH(P6),DAY(P6))))*25,1000),0)),IF((I6="Є 1.50 and 5"),IF(AND(P7&gt;(DATE(YEAR(P6),MONTH(P6),DAY(P6))),OR(D13&gt;0,D14&gt;0,D15&gt;0,D16&gt;0)),MIN((P7-(DATE(YEAR(P6),MONTH(P6),DAY(P6))))*25,2500),0),(IF(AND(P7&gt;(DATE(YEAR(P6),MONTH(P6),DAY(P6))),OR(D13&gt;0,D14&gt;0,D15&gt;0,D16&gt;0)),MIN((P7-(DATE(YEAR(P6),MONTH(P6),DAY(P6))))*25,5000),0)))))</f>
        <v>0</v>
      </c>
      <c r="O14" s="112"/>
      <c r="P14" s="115">
        <f>M14+M19</f>
        <v>0</v>
      </c>
      <c r="Q14" s="116"/>
      <c r="R14" s="17"/>
      <c r="T14" s="71"/>
      <c r="U14" s="71"/>
      <c r="V14" s="71"/>
      <c r="W14" s="71"/>
    </row>
    <row r="15" spans="1:23" x14ac:dyDescent="0.2">
      <c r="A15" s="15"/>
      <c r="B15" s="95" t="s">
        <v>3</v>
      </c>
      <c r="C15" s="95"/>
      <c r="D15" s="18">
        <v>3808550.62</v>
      </c>
      <c r="E15" s="23">
        <f>ROUND((MIN(D15,G29-E13-E14)),2)</f>
        <v>3652176.01</v>
      </c>
      <c r="F15" s="20"/>
      <c r="G15" s="54">
        <f>ROUND((MIN(D15-E15,G31)),0)</f>
        <v>156375</v>
      </c>
      <c r="H15" s="102"/>
      <c r="I15" s="103"/>
      <c r="J15" s="104">
        <f>ROUND(D15-(E15+F15+G15+I15),0)</f>
        <v>0</v>
      </c>
      <c r="K15" s="104"/>
      <c r="L15" s="89"/>
      <c r="M15" s="63">
        <f>ROUND(((J15*18%)/365*(IF(ISBLANK(P8),"0",(IF((P8-P6)&gt;0,(P8-P6),0))))),0)</f>
        <v>0</v>
      </c>
      <c r="N15" s="111">
        <f>IF(AND(P7&gt;(DATE(YEAR(P6),MONTH(P6),DAY(P6))),D13=0,D14=0,D15=0,D16=0),MIN((P7-(DATE(YEAR(P6),MONTH(P6),DAY(P6))))*10,250),IF((I6="&lt; 1.50"),(IF(AND(P7&gt;(DATE(YEAR(P6),MONTH(P6),DAY(P6))),OR(D13&gt;0,D14&gt;0,D15&gt;0,D16&gt;0)),MIN((P7-(DATE(YEAR(P6),MONTH(P6),DAY(P6))))*25,1000),0)),IF((I6="Є 1.50 and 5"),IF(AND(P7&gt;(DATE(YEAR(P6),MONTH(P6),DAY(P6))),OR(D13&gt;0,D14&gt;0,D15&gt;0,D16&gt;0)),MIN((P7-(DATE(YEAR(P6),MONTH(P6),DAY(P6))))*25,2500),0),(IF(AND(P7&gt;(DATE(YEAR(P6),MONTH(P6),DAY(P6))),OR(D13&gt;0,D14&gt;0,D15&gt;0,D16&gt;0)),MIN((P7-(DATE(YEAR(P6),MONTH(P6),DAY(P6))))*25,5000),0)))))</f>
        <v>0</v>
      </c>
      <c r="O15" s="112"/>
      <c r="P15" s="115">
        <f>M15+M20</f>
        <v>0</v>
      </c>
      <c r="Q15" s="116"/>
      <c r="R15" s="17"/>
      <c r="T15" s="71"/>
      <c r="U15" s="71"/>
      <c r="V15" s="71"/>
      <c r="W15" s="71"/>
    </row>
    <row r="16" spans="1:23" x14ac:dyDescent="0.2">
      <c r="A16" s="15"/>
      <c r="B16" s="95" t="s">
        <v>27</v>
      </c>
      <c r="C16" s="95"/>
      <c r="D16" s="18">
        <v>0</v>
      </c>
      <c r="E16" s="20"/>
      <c r="F16" s="20"/>
      <c r="G16" s="20"/>
      <c r="H16" s="104">
        <f>ROUND((IF(D16&lt;G32,D16,G32)),0)</f>
        <v>0</v>
      </c>
      <c r="I16" s="104"/>
      <c r="J16" s="104">
        <f>ROUND(D16-(E16+F16+G16+H16),0)</f>
        <v>0</v>
      </c>
      <c r="K16" s="104"/>
      <c r="L16" s="89"/>
      <c r="M16" s="63">
        <f>ROUND(((J16*18%)/365*(IF(ISBLANK(P8),"0",(IF((P8-P6)&gt;0,(P8-P6),0))))),0)</f>
        <v>0</v>
      </c>
      <c r="N16" s="113"/>
      <c r="O16" s="114"/>
      <c r="P16" s="115">
        <f>M16+M21</f>
        <v>0</v>
      </c>
      <c r="Q16" s="116"/>
      <c r="R16" s="17"/>
      <c r="T16" s="71"/>
      <c r="U16" s="71"/>
      <c r="V16" s="71"/>
      <c r="W16" s="71"/>
    </row>
    <row r="17" spans="1:23" x14ac:dyDescent="0.2">
      <c r="A17" s="15"/>
      <c r="B17" s="134" t="s">
        <v>20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6"/>
      <c r="R17" s="17"/>
    </row>
    <row r="18" spans="1:23" x14ac:dyDescent="0.2">
      <c r="A18" s="15"/>
      <c r="B18" s="95" t="s">
        <v>1</v>
      </c>
      <c r="C18" s="95"/>
      <c r="D18" s="53">
        <v>0</v>
      </c>
      <c r="E18" s="21"/>
      <c r="F18" s="21"/>
      <c r="G18" s="21"/>
      <c r="H18" s="92"/>
      <c r="I18" s="93"/>
      <c r="J18" s="88">
        <f>ROUND(D18,0)</f>
        <v>0</v>
      </c>
      <c r="K18" s="88"/>
      <c r="L18" s="89"/>
      <c r="M18" s="62">
        <f>ROUND(((J18*18%)/365*(IF(ISBLANK(P8),"0",(IF((P8-P6)&gt;0,(P8-P6),0))))),0)</f>
        <v>0</v>
      </c>
      <c r="N18" s="109"/>
      <c r="O18" s="110"/>
      <c r="P18" s="84"/>
      <c r="Q18" s="85"/>
      <c r="R18" s="17"/>
    </row>
    <row r="19" spans="1:23" x14ac:dyDescent="0.2">
      <c r="A19" s="15"/>
      <c r="B19" s="95" t="s">
        <v>2</v>
      </c>
      <c r="C19" s="95"/>
      <c r="D19" s="53">
        <v>1115.08</v>
      </c>
      <c r="E19" s="21"/>
      <c r="F19" s="21"/>
      <c r="G19" s="21"/>
      <c r="H19" s="92"/>
      <c r="I19" s="93"/>
      <c r="J19" s="88">
        <f>ROUND(D19,0)</f>
        <v>1115</v>
      </c>
      <c r="K19" s="88"/>
      <c r="L19" s="89"/>
      <c r="M19" s="62">
        <f>ROUND(((J19*18%)/365*(IF(ISBLANK(P8),"0",(IF((P8-P6)&gt;0,(P8-P6),0))))),0)</f>
        <v>0</v>
      </c>
      <c r="N19" s="109"/>
      <c r="O19" s="110"/>
      <c r="P19" s="84"/>
      <c r="Q19" s="86"/>
      <c r="R19" s="17"/>
    </row>
    <row r="20" spans="1:23" x14ac:dyDescent="0.2">
      <c r="A20" s="15"/>
      <c r="B20" s="95" t="s">
        <v>3</v>
      </c>
      <c r="C20" s="95"/>
      <c r="D20" s="53">
        <v>1115.08</v>
      </c>
      <c r="E20" s="21"/>
      <c r="F20" s="21"/>
      <c r="G20" s="21"/>
      <c r="H20" s="92"/>
      <c r="I20" s="93"/>
      <c r="J20" s="88">
        <f>ROUND(D20,0)</f>
        <v>1115</v>
      </c>
      <c r="K20" s="88"/>
      <c r="L20" s="89"/>
      <c r="M20" s="62">
        <f>ROUND(((J20*18%)/365*(IF(ISBLANK(P8),"0",(IF((P8-P6)&gt;0,(P8-P6),0))))),0)</f>
        <v>0</v>
      </c>
      <c r="N20" s="109"/>
      <c r="O20" s="110"/>
      <c r="P20" s="84"/>
      <c r="Q20" s="86"/>
      <c r="R20" s="17"/>
    </row>
    <row r="21" spans="1:23" x14ac:dyDescent="0.2">
      <c r="A21" s="15"/>
      <c r="B21" s="95" t="s">
        <v>27</v>
      </c>
      <c r="C21" s="95"/>
      <c r="D21" s="53">
        <v>0</v>
      </c>
      <c r="E21" s="21"/>
      <c r="F21" s="21"/>
      <c r="G21" s="21"/>
      <c r="H21" s="92"/>
      <c r="I21" s="93"/>
      <c r="J21" s="88">
        <f>ROUND(D21,0)</f>
        <v>0</v>
      </c>
      <c r="K21" s="88"/>
      <c r="L21" s="89"/>
      <c r="M21" s="62">
        <f>ROUND(((J21*18%)/365*(IF(ISBLANK(P8),"0",(IF((P8-P6)&gt;0,(P8-P6),0))))),0)</f>
        <v>0</v>
      </c>
      <c r="N21" s="109"/>
      <c r="O21" s="110"/>
      <c r="P21" s="84"/>
      <c r="Q21" s="86"/>
      <c r="R21" s="17"/>
    </row>
    <row r="22" spans="1:23" ht="12" customHeight="1" x14ac:dyDescent="0.2">
      <c r="A22" s="15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7"/>
    </row>
    <row r="23" spans="1:23" x14ac:dyDescent="0.2">
      <c r="A23" s="15"/>
      <c r="B23" s="94" t="s">
        <v>15</v>
      </c>
      <c r="C23" s="94"/>
      <c r="D23" s="94"/>
      <c r="E23" s="94"/>
      <c r="F23" s="94"/>
      <c r="G23" s="94"/>
      <c r="H23" s="12"/>
      <c r="I23" s="87" t="s">
        <v>38</v>
      </c>
      <c r="J23" s="87"/>
      <c r="K23" s="87"/>
      <c r="L23" s="87"/>
      <c r="M23" s="87"/>
      <c r="N23" s="87"/>
      <c r="O23" s="87"/>
      <c r="P23" s="87"/>
      <c r="Q23" s="87"/>
      <c r="R23" s="17"/>
    </row>
    <row r="24" spans="1:23" ht="45" x14ac:dyDescent="0.2">
      <c r="A24" s="15"/>
      <c r="B24" s="96" t="s">
        <v>31</v>
      </c>
      <c r="C24" s="97"/>
      <c r="D24" s="78" t="s">
        <v>39</v>
      </c>
      <c r="E24" s="96" t="s">
        <v>21</v>
      </c>
      <c r="F24" s="97"/>
      <c r="G24" s="78" t="s">
        <v>16</v>
      </c>
      <c r="H24" s="22"/>
      <c r="I24" s="56" t="s">
        <v>31</v>
      </c>
      <c r="J24" s="87" t="s">
        <v>42</v>
      </c>
      <c r="K24" s="87"/>
      <c r="L24" s="94" t="s">
        <v>52</v>
      </c>
      <c r="M24" s="87"/>
      <c r="N24" s="94" t="s">
        <v>32</v>
      </c>
      <c r="O24" s="94"/>
      <c r="P24" s="57" t="s">
        <v>45</v>
      </c>
      <c r="Q24" s="56" t="s">
        <v>43</v>
      </c>
      <c r="R24" s="17"/>
    </row>
    <row r="25" spans="1:23" x14ac:dyDescent="0.2">
      <c r="A25" s="15"/>
      <c r="B25" s="98"/>
      <c r="C25" s="99"/>
      <c r="D25" s="79"/>
      <c r="E25" s="98"/>
      <c r="F25" s="99"/>
      <c r="G25" s="137"/>
      <c r="H25" s="22"/>
      <c r="I25" s="55" t="s">
        <v>11</v>
      </c>
      <c r="J25" s="83">
        <f>J13+J18</f>
        <v>0</v>
      </c>
      <c r="K25" s="83"/>
      <c r="L25" s="82">
        <v>0</v>
      </c>
      <c r="M25" s="82"/>
      <c r="N25" s="90"/>
      <c r="O25" s="91"/>
      <c r="P25" s="53">
        <v>0</v>
      </c>
      <c r="Q25" s="24">
        <f>SUM(J25:O25)-P25</f>
        <v>0</v>
      </c>
      <c r="R25" s="17"/>
      <c r="T25" s="74" t="s">
        <v>48</v>
      </c>
      <c r="U25" s="74"/>
      <c r="V25" s="74"/>
      <c r="W25" s="74"/>
    </row>
    <row r="26" spans="1:23" x14ac:dyDescent="0.2">
      <c r="A26" s="15"/>
      <c r="B26" s="98"/>
      <c r="C26" s="99"/>
      <c r="D26" s="79"/>
      <c r="E26" s="100"/>
      <c r="F26" s="101"/>
      <c r="G26" s="137"/>
      <c r="H26" s="22"/>
      <c r="I26" s="55" t="s">
        <v>12</v>
      </c>
      <c r="J26" s="83">
        <f>J14+J19</f>
        <v>1115</v>
      </c>
      <c r="K26" s="83"/>
      <c r="L26" s="82">
        <v>0</v>
      </c>
      <c r="M26" s="82"/>
      <c r="N26" s="82">
        <v>0</v>
      </c>
      <c r="O26" s="82"/>
      <c r="P26" s="53">
        <v>0</v>
      </c>
      <c r="Q26" s="24">
        <f>SUM(J26:O26)-P26+1</f>
        <v>1116</v>
      </c>
      <c r="R26" s="17"/>
      <c r="T26" s="74"/>
      <c r="U26" s="74"/>
      <c r="V26" s="74"/>
      <c r="W26" s="74"/>
    </row>
    <row r="27" spans="1:23" x14ac:dyDescent="0.2">
      <c r="A27" s="15"/>
      <c r="B27" s="98"/>
      <c r="C27" s="99"/>
      <c r="D27" s="79"/>
      <c r="E27" s="78" t="s">
        <v>44</v>
      </c>
      <c r="F27" s="78" t="s">
        <v>40</v>
      </c>
      <c r="G27" s="137"/>
      <c r="H27" s="22"/>
      <c r="I27" s="55" t="s">
        <v>13</v>
      </c>
      <c r="J27" s="83">
        <f>J15+J20</f>
        <v>1115</v>
      </c>
      <c r="K27" s="83"/>
      <c r="L27" s="82">
        <v>0</v>
      </c>
      <c r="M27" s="82"/>
      <c r="N27" s="82">
        <v>0</v>
      </c>
      <c r="O27" s="82"/>
      <c r="P27" s="53">
        <v>0</v>
      </c>
      <c r="Q27" s="24">
        <f t="shared" ref="Q27:Q28" si="0">SUM(J27:O27)-P27</f>
        <v>1115</v>
      </c>
      <c r="R27" s="17"/>
      <c r="T27" s="74"/>
      <c r="U27" s="74"/>
      <c r="V27" s="74"/>
      <c r="W27" s="74"/>
    </row>
    <row r="28" spans="1:23" x14ac:dyDescent="0.2">
      <c r="A28" s="15"/>
      <c r="B28" s="100"/>
      <c r="C28" s="101"/>
      <c r="D28" s="80"/>
      <c r="E28" s="80"/>
      <c r="F28" s="80"/>
      <c r="G28" s="138"/>
      <c r="H28" s="25"/>
      <c r="I28" s="55" t="s">
        <v>27</v>
      </c>
      <c r="J28" s="83">
        <f>J16+J21</f>
        <v>0</v>
      </c>
      <c r="K28" s="83"/>
      <c r="L28" s="82">
        <v>0</v>
      </c>
      <c r="M28" s="82"/>
      <c r="N28" s="90"/>
      <c r="O28" s="91"/>
      <c r="P28" s="53">
        <v>0</v>
      </c>
      <c r="Q28" s="24">
        <f t="shared" si="0"/>
        <v>0</v>
      </c>
      <c r="R28" s="17"/>
      <c r="T28" s="74"/>
      <c r="U28" s="74"/>
      <c r="V28" s="74"/>
      <c r="W28" s="74"/>
    </row>
    <row r="29" spans="1:23" x14ac:dyDescent="0.2">
      <c r="A29" s="15"/>
      <c r="B29" s="72" t="s">
        <v>1</v>
      </c>
      <c r="C29" s="73"/>
      <c r="D29" s="53">
        <v>0</v>
      </c>
      <c r="E29" s="19">
        <f>+J18</f>
        <v>0</v>
      </c>
      <c r="F29" s="23">
        <f>151625.44+5677645.88</f>
        <v>5829271.3200000003</v>
      </c>
      <c r="G29" s="24">
        <f>SUM(D29:F29)</f>
        <v>5829271.3200000003</v>
      </c>
      <c r="H29" s="22"/>
      <c r="I29" s="51" t="s">
        <v>43</v>
      </c>
      <c r="J29" s="69">
        <f>SUM(J25:K28)</f>
        <v>2230</v>
      </c>
      <c r="K29" s="69"/>
      <c r="L29" s="69">
        <f>SUM(L25:M28)</f>
        <v>0</v>
      </c>
      <c r="M29" s="69"/>
      <c r="N29" s="69">
        <f>SUM(N26:O27)</f>
        <v>0</v>
      </c>
      <c r="O29" s="69"/>
      <c r="P29" s="51">
        <f>SUM(P25:P28)</f>
        <v>0</v>
      </c>
      <c r="Q29" s="51">
        <f>SUM(Q25:Q28)</f>
        <v>2231</v>
      </c>
      <c r="R29" s="17"/>
    </row>
    <row r="30" spans="1:23" x14ac:dyDescent="0.2">
      <c r="A30" s="15"/>
      <c r="B30" s="95" t="s">
        <v>2</v>
      </c>
      <c r="C30" s="95"/>
      <c r="D30" s="23">
        <v>2082687</v>
      </c>
      <c r="E30" s="19">
        <f>J19</f>
        <v>1115</v>
      </c>
      <c r="F30" s="65">
        <f>1723698.5-1</f>
        <v>1723697.5</v>
      </c>
      <c r="G30" s="24">
        <f>SUM(D30:F30)</f>
        <v>3807499.5</v>
      </c>
      <c r="H30" s="22"/>
      <c r="R30" s="17"/>
    </row>
    <row r="31" spans="1:23" x14ac:dyDescent="0.2">
      <c r="A31" s="15"/>
      <c r="B31" s="95" t="s">
        <v>3</v>
      </c>
      <c r="C31" s="95"/>
      <c r="D31" s="23">
        <v>2082688</v>
      </c>
      <c r="E31" s="19">
        <f>J20</f>
        <v>1115</v>
      </c>
      <c r="F31" s="65">
        <f>1723698.5-2</f>
        <v>1723696.5</v>
      </c>
      <c r="G31" s="24">
        <f>SUM(D31:F31)</f>
        <v>3807499.5</v>
      </c>
      <c r="H31" s="22"/>
      <c r="I31" s="39"/>
      <c r="J31" s="81" t="s">
        <v>11</v>
      </c>
      <c r="K31" s="81"/>
      <c r="L31" s="81" t="s">
        <v>12</v>
      </c>
      <c r="M31" s="81"/>
      <c r="N31" s="81" t="s">
        <v>13</v>
      </c>
      <c r="O31" s="81"/>
      <c r="P31" s="56" t="s">
        <v>27</v>
      </c>
      <c r="Q31" s="56" t="s">
        <v>43</v>
      </c>
      <c r="R31" s="17"/>
    </row>
    <row r="32" spans="1:23" x14ac:dyDescent="0.2">
      <c r="A32" s="15"/>
      <c r="B32" s="95" t="s">
        <v>27</v>
      </c>
      <c r="C32" s="95"/>
      <c r="D32" s="23">
        <v>0</v>
      </c>
      <c r="E32" s="19">
        <f>J21</f>
        <v>0</v>
      </c>
      <c r="F32" s="53">
        <v>0</v>
      </c>
      <c r="G32" s="24">
        <f>SUM(D32:F32)</f>
        <v>0</v>
      </c>
      <c r="H32" s="22"/>
      <c r="I32" s="39" t="s">
        <v>17</v>
      </c>
      <c r="J32" s="67">
        <f>ROUND(G29-(E13+E14+E15),0)</f>
        <v>0</v>
      </c>
      <c r="K32" s="68"/>
      <c r="L32" s="67">
        <f>ROUND(G30-(F13+F14),0)</f>
        <v>1903225</v>
      </c>
      <c r="M32" s="68"/>
      <c r="N32" s="67">
        <f>ROUND(G31-(G13+G15),0)</f>
        <v>3651125</v>
      </c>
      <c r="O32" s="68"/>
      <c r="P32" s="48">
        <f>ROUND(G32-H16,0)</f>
        <v>0</v>
      </c>
      <c r="Q32" s="59">
        <f>SUM(J32:P32)</f>
        <v>5554350</v>
      </c>
      <c r="R32" s="17"/>
    </row>
    <row r="33" spans="1:23" x14ac:dyDescent="0.2">
      <c r="A33" s="15"/>
      <c r="B33" s="66" t="s">
        <v>43</v>
      </c>
      <c r="C33" s="66"/>
      <c r="D33" s="50">
        <f>SUM(D29:D32)</f>
        <v>4165375</v>
      </c>
      <c r="E33" s="50">
        <f>SUM(E29:E32)</f>
        <v>2230</v>
      </c>
      <c r="F33" s="50">
        <f>SUM(F29:F32)</f>
        <v>9276665.3200000003</v>
      </c>
      <c r="G33" s="50">
        <f>SUM(D33:F33)</f>
        <v>13444270.32</v>
      </c>
      <c r="H33" s="22"/>
      <c r="I33" s="39" t="s">
        <v>41</v>
      </c>
      <c r="J33" s="76">
        <v>0</v>
      </c>
      <c r="K33" s="77"/>
      <c r="L33" s="76">
        <v>0</v>
      </c>
      <c r="M33" s="77"/>
      <c r="N33" s="76">
        <v>0</v>
      </c>
      <c r="O33" s="77"/>
      <c r="P33" s="49">
        <v>0</v>
      </c>
      <c r="Q33" s="59">
        <f>SUM(J33:P33)</f>
        <v>0</v>
      </c>
      <c r="R33" s="17"/>
      <c r="T33" s="75" t="s">
        <v>47</v>
      </c>
      <c r="U33" s="75"/>
      <c r="V33" s="75"/>
      <c r="W33" s="75"/>
    </row>
    <row r="34" spans="1:23" ht="12" customHeight="1" thickBot="1" x14ac:dyDescent="0.25">
      <c r="A34" s="26"/>
      <c r="B34" s="42"/>
      <c r="C34" s="42"/>
      <c r="D34" s="43"/>
      <c r="E34" s="43"/>
      <c r="F34" s="44"/>
      <c r="G34" s="45"/>
      <c r="H34" s="46"/>
      <c r="I34" s="47"/>
      <c r="J34" s="47"/>
      <c r="K34" s="47"/>
      <c r="L34" s="47"/>
      <c r="M34" s="47"/>
      <c r="N34" s="47"/>
      <c r="O34" s="47"/>
      <c r="P34" s="47"/>
      <c r="Q34" s="47"/>
      <c r="R34" s="27"/>
    </row>
    <row r="35" spans="1:23" ht="15.75" thickBot="1" x14ac:dyDescent="0.25">
      <c r="A35" s="12"/>
      <c r="B35" s="41"/>
      <c r="C35" s="41"/>
      <c r="D35" s="12"/>
      <c r="E35" s="40"/>
      <c r="F35" s="40"/>
      <c r="G35" s="25"/>
      <c r="H35" s="25"/>
      <c r="I35" s="12"/>
      <c r="J35" s="12"/>
      <c r="K35" s="40"/>
      <c r="L35" s="40"/>
      <c r="M35" s="40"/>
      <c r="N35" s="40"/>
      <c r="O35" s="40"/>
      <c r="P35" s="40"/>
      <c r="Q35" s="40"/>
      <c r="R35" s="12"/>
    </row>
    <row r="36" spans="1:23" x14ac:dyDescent="0.2">
      <c r="A36" s="12"/>
      <c r="B36" s="128" t="s">
        <v>8</v>
      </c>
      <c r="C36" s="129"/>
      <c r="D36" s="117" t="s">
        <v>30</v>
      </c>
      <c r="E36" s="118"/>
      <c r="F36" s="118"/>
      <c r="G36" s="119"/>
      <c r="H36" s="12"/>
      <c r="M36" s="64"/>
      <c r="N36" s="64"/>
      <c r="O36" s="64"/>
      <c r="Q36" s="64"/>
      <c r="R36" s="12"/>
      <c r="T36" s="8"/>
      <c r="U36" s="8"/>
    </row>
    <row r="37" spans="1:23" ht="15.75" thickBot="1" x14ac:dyDescent="0.25">
      <c r="A37" s="12"/>
      <c r="B37" s="130"/>
      <c r="C37" s="131"/>
      <c r="D37" s="120"/>
      <c r="E37" s="121"/>
      <c r="F37" s="121"/>
      <c r="G37" s="122"/>
      <c r="H37" s="12"/>
      <c r="M37" s="64"/>
      <c r="N37" s="64"/>
      <c r="Q37" s="64"/>
      <c r="R37" s="12"/>
      <c r="T37" s="8"/>
      <c r="U37" s="8"/>
    </row>
    <row r="38" spans="1:23" x14ac:dyDescent="0.2">
      <c r="A38" s="12"/>
      <c r="B38" s="130"/>
      <c r="C38" s="131"/>
      <c r="D38" s="123" t="s">
        <v>9</v>
      </c>
      <c r="E38" s="125" t="s">
        <v>10</v>
      </c>
      <c r="F38" s="126"/>
      <c r="G38" s="127"/>
      <c r="H38" s="12"/>
      <c r="T38" s="8"/>
      <c r="U38" s="8"/>
    </row>
    <row r="39" spans="1:23" ht="30" x14ac:dyDescent="0.2">
      <c r="A39" s="12"/>
      <c r="B39" s="130"/>
      <c r="C39" s="131"/>
      <c r="D39" s="124"/>
      <c r="E39" s="37" t="s">
        <v>33</v>
      </c>
      <c r="F39" s="37" t="s">
        <v>34</v>
      </c>
      <c r="G39" s="38" t="s">
        <v>35</v>
      </c>
      <c r="H39" s="12"/>
      <c r="I39" s="12"/>
      <c r="J39" s="12"/>
      <c r="K39" s="12"/>
      <c r="Q39" s="64"/>
      <c r="T39" s="8"/>
      <c r="U39" s="8"/>
    </row>
    <row r="40" spans="1:23" x14ac:dyDescent="0.2">
      <c r="A40" s="12"/>
      <c r="B40" s="130"/>
      <c r="C40" s="131"/>
      <c r="D40" s="28" t="s">
        <v>11</v>
      </c>
      <c r="E40" s="29" t="s">
        <v>11</v>
      </c>
      <c r="F40" s="29" t="s">
        <v>12</v>
      </c>
      <c r="G40" s="30" t="s">
        <v>13</v>
      </c>
      <c r="H40" s="12"/>
      <c r="I40" s="12"/>
      <c r="J40" s="12"/>
      <c r="K40" s="12"/>
    </row>
    <row r="41" spans="1:23" x14ac:dyDescent="0.2">
      <c r="A41" s="12"/>
      <c r="B41" s="130"/>
      <c r="C41" s="131"/>
      <c r="D41" s="31" t="s">
        <v>12</v>
      </c>
      <c r="E41" s="32" t="s">
        <v>11</v>
      </c>
      <c r="F41" s="32" t="s">
        <v>12</v>
      </c>
      <c r="G41" s="33" t="s">
        <v>14</v>
      </c>
      <c r="H41" s="12"/>
      <c r="I41" s="12"/>
      <c r="J41" s="12"/>
      <c r="K41" s="12"/>
    </row>
    <row r="42" spans="1:23" ht="15.75" thickBot="1" x14ac:dyDescent="0.25">
      <c r="A42" s="12"/>
      <c r="B42" s="132"/>
      <c r="C42" s="133"/>
      <c r="D42" s="34" t="s">
        <v>13</v>
      </c>
      <c r="E42" s="35" t="s">
        <v>11</v>
      </c>
      <c r="F42" s="35" t="s">
        <v>13</v>
      </c>
      <c r="G42" s="36" t="s">
        <v>14</v>
      </c>
      <c r="H42" s="12"/>
      <c r="I42" s="12"/>
      <c r="J42" s="12"/>
      <c r="K42" s="12"/>
      <c r="L42" s="12"/>
    </row>
  </sheetData>
  <mergeCells count="108">
    <mergeCell ref="P14:Q14"/>
    <mergeCell ref="P15:Q15"/>
    <mergeCell ref="A1:R2"/>
    <mergeCell ref="D10:D11"/>
    <mergeCell ref="E10:I10"/>
    <mergeCell ref="A4:R4"/>
    <mergeCell ref="B10:C11"/>
    <mergeCell ref="H11:I11"/>
    <mergeCell ref="B13:C13"/>
    <mergeCell ref="B12:Q12"/>
    <mergeCell ref="P6:Q6"/>
    <mergeCell ref="P7:Q7"/>
    <mergeCell ref="P8:Q8"/>
    <mergeCell ref="P10:Q11"/>
    <mergeCell ref="P13:Q13"/>
    <mergeCell ref="C6:E6"/>
    <mergeCell ref="C7:D7"/>
    <mergeCell ref="C8:D8"/>
    <mergeCell ref="H13:I13"/>
    <mergeCell ref="H15:I15"/>
    <mergeCell ref="J10:L11"/>
    <mergeCell ref="M10:M11"/>
    <mergeCell ref="N10:O11"/>
    <mergeCell ref="N13:O13"/>
    <mergeCell ref="P16:Q16"/>
    <mergeCell ref="D36:G37"/>
    <mergeCell ref="D38:D39"/>
    <mergeCell ref="E38:G38"/>
    <mergeCell ref="B30:C30"/>
    <mergeCell ref="B31:C31"/>
    <mergeCell ref="B32:C32"/>
    <mergeCell ref="B36:C42"/>
    <mergeCell ref="B14:C14"/>
    <mergeCell ref="B15:C15"/>
    <mergeCell ref="B16:C16"/>
    <mergeCell ref="B18:C18"/>
    <mergeCell ref="B17:Q17"/>
    <mergeCell ref="J16:L16"/>
    <mergeCell ref="G24:G28"/>
    <mergeCell ref="J27:K27"/>
    <mergeCell ref="L24:M24"/>
    <mergeCell ref="B24:C28"/>
    <mergeCell ref="N31:O31"/>
    <mergeCell ref="P21:Q21"/>
    <mergeCell ref="J14:L14"/>
    <mergeCell ref="J15:L15"/>
    <mergeCell ref="B19:C19"/>
    <mergeCell ref="B20:C20"/>
    <mergeCell ref="B21:C21"/>
    <mergeCell ref="E24:F26"/>
    <mergeCell ref="H14:I14"/>
    <mergeCell ref="H18:I18"/>
    <mergeCell ref="J18:L18"/>
    <mergeCell ref="B23:G23"/>
    <mergeCell ref="H16:I16"/>
    <mergeCell ref="K6:O6"/>
    <mergeCell ref="K7:O7"/>
    <mergeCell ref="K8:O8"/>
    <mergeCell ref="J13:L13"/>
    <mergeCell ref="N19:O19"/>
    <mergeCell ref="N20:O20"/>
    <mergeCell ref="N21:O21"/>
    <mergeCell ref="N14:O14"/>
    <mergeCell ref="N15:O15"/>
    <mergeCell ref="N16:O16"/>
    <mergeCell ref="N18:O18"/>
    <mergeCell ref="E27:E28"/>
    <mergeCell ref="F27:F28"/>
    <mergeCell ref="J24:K24"/>
    <mergeCell ref="J25:K25"/>
    <mergeCell ref="J26:K26"/>
    <mergeCell ref="J19:L19"/>
    <mergeCell ref="J20:L20"/>
    <mergeCell ref="J21:L21"/>
    <mergeCell ref="I23:Q23"/>
    <mergeCell ref="L28:M28"/>
    <mergeCell ref="N28:O28"/>
    <mergeCell ref="L26:M26"/>
    <mergeCell ref="L27:M27"/>
    <mergeCell ref="H19:I19"/>
    <mergeCell ref="H20:I20"/>
    <mergeCell ref="H21:I21"/>
    <mergeCell ref="N24:O24"/>
    <mergeCell ref="N25:O25"/>
    <mergeCell ref="B33:C33"/>
    <mergeCell ref="N32:O32"/>
    <mergeCell ref="N29:O29"/>
    <mergeCell ref="L29:M29"/>
    <mergeCell ref="J29:K29"/>
    <mergeCell ref="T13:W16"/>
    <mergeCell ref="B29:C29"/>
    <mergeCell ref="T25:W28"/>
    <mergeCell ref="T33:W33"/>
    <mergeCell ref="J32:K32"/>
    <mergeCell ref="J33:K33"/>
    <mergeCell ref="L32:M32"/>
    <mergeCell ref="L33:M33"/>
    <mergeCell ref="N33:O33"/>
    <mergeCell ref="D24:D28"/>
    <mergeCell ref="J31:K31"/>
    <mergeCell ref="L31:M31"/>
    <mergeCell ref="N26:O26"/>
    <mergeCell ref="N27:O27"/>
    <mergeCell ref="J28:K28"/>
    <mergeCell ref="L25:M25"/>
    <mergeCell ref="P18:Q18"/>
    <mergeCell ref="P19:Q19"/>
    <mergeCell ref="P20:Q20"/>
  </mergeCells>
  <dataValidations count="3">
    <dataValidation type="list" allowBlank="1" showInputMessage="1" showErrorMessage="1" sqref="C7" xr:uid="{00000000-0002-0000-0000-000000000000}">
      <formula1>"January, February, March, April, May, June, July, August, September, October, November, December"</formula1>
    </dataValidation>
    <dataValidation type="list" allowBlank="1" showInputMessage="1" showErrorMessage="1" sqref="C8" xr:uid="{00000000-0002-0000-0000-000001000000}">
      <formula1>"2017, 2018, 2019, 2020, 2021, 2022, 2023, 2024, 2025"</formula1>
    </dataValidation>
    <dataValidation type="list" allowBlank="1" showInputMessage="1" showErrorMessage="1" sqref="I6" xr:uid="{00000000-0002-0000-0000-000002000000}">
      <formula1>"&lt; 1.50, Є 1.50 and 5, &gt; 5"</formula1>
    </dataValidation>
  </dataValidations>
  <printOptions horizontalCentered="1"/>
  <pageMargins left="0.39370078740157483" right="0.19685039370078741" top="0.39370078740157483" bottom="0.19685039370078741" header="0.19685039370078741" footer="0.19685039370078741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Tax Calculator</vt:lpstr>
      <vt:lpstr>Tax Calculator!Print_Area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Het</cp:lastModifiedBy>
  <cp:lastPrinted>2022-02-18T08:17:35Z</cp:lastPrinted>
  <dcterms:created xsi:type="dcterms:W3CDTF">2017-08-24T03:50:38Z</dcterms:created>
  <dcterms:modified xsi:type="dcterms:W3CDTF">2023-03-01T17:43:53Z</dcterms:modified>
</cp:coreProperties>
</file>